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20115" windowHeight="8010"/>
  </bookViews>
  <sheets>
    <sheet name="simulation" sheetId="1" r:id="rId1"/>
  </sheets>
  <externalReferences>
    <externalReference r:id="rId2"/>
  </externalReferences>
  <definedNames>
    <definedName name="day">simulation!$L$157:$L$187</definedName>
    <definedName name="Départ">[1]Saisie!$G$151:$G$158</definedName>
    <definedName name="Jour">[1]Saisie!$A$151:$A$181</definedName>
    <definedName name="Mois">[1]Saisie!$B$151:$B$162</definedName>
    <definedName name="month">simulation!$M$157:$M$168</definedName>
    <definedName name="retraite">simulation!$O$157:$O$210</definedName>
    <definedName name="year">simulation!$N$157:$N$202</definedName>
    <definedName name="zero_un">simulation!$K$157</definedName>
  </definedNames>
  <calcPr calcId="125725"/>
</workbook>
</file>

<file path=xl/calcChain.xml><?xml version="1.0" encoding="utf-8"?>
<calcChain xmlns="http://schemas.openxmlformats.org/spreadsheetml/2006/main">
  <c r="D24" i="1"/>
  <c r="G23"/>
  <c r="G11"/>
  <c r="K199"/>
  <c r="K31" s="1"/>
  <c r="F11"/>
  <c r="J199"/>
  <c r="F31" s="1"/>
  <c r="I194"/>
  <c r="I193"/>
  <c r="I192"/>
  <c r="K196" l="1"/>
  <c r="J200"/>
  <c r="J204" s="1"/>
  <c r="K200"/>
  <c r="J208"/>
  <c r="M34" s="1"/>
  <c r="H15" l="1"/>
  <c r="I196"/>
  <c r="K201" s="1"/>
  <c r="I195"/>
  <c r="K204"/>
  <c r="J201" l="1"/>
  <c r="J203" s="1"/>
  <c r="F32" s="1"/>
  <c r="K195"/>
  <c r="I15" s="1"/>
  <c r="K202"/>
  <c r="J32" s="1"/>
  <c r="K203"/>
  <c r="K32" s="1"/>
  <c r="J202" l="1"/>
  <c r="E32" s="1"/>
  <c r="J205"/>
  <c r="K205"/>
  <c r="J209" l="1"/>
  <c r="J35" s="1"/>
  <c r="J210" l="1"/>
  <c r="F36" s="1"/>
  <c r="J211" l="1"/>
  <c r="M36" s="1"/>
  <c r="H36" l="1"/>
</calcChain>
</file>

<file path=xl/sharedStrings.xml><?xml version="1.0" encoding="utf-8"?>
<sst xmlns="http://schemas.openxmlformats.org/spreadsheetml/2006/main" count="147" uniqueCount="97">
  <si>
    <t>Trimestres dus</t>
  </si>
  <si>
    <t>now</t>
  </si>
  <si>
    <t>after</t>
  </si>
  <si>
    <t>jour</t>
  </si>
  <si>
    <t>mois</t>
  </si>
  <si>
    <t>année</t>
  </si>
  <si>
    <t>1.</t>
  </si>
  <si>
    <r>
      <t xml:space="preserve">Indiquez votre </t>
    </r>
    <r>
      <rPr>
        <b/>
        <sz val="12"/>
        <rFont val="Arial"/>
        <family val="2"/>
      </rPr>
      <t>date de naissance  (jj / mm / aaaa)</t>
    </r>
    <r>
      <rPr>
        <sz val="12"/>
        <rFont val="Arial"/>
        <family val="2"/>
      </rPr>
      <t> :</t>
    </r>
  </si>
  <si>
    <t>/</t>
  </si>
  <si>
    <t>day</t>
  </si>
  <si>
    <t>year</t>
  </si>
  <si>
    <t>month</t>
  </si>
  <si>
    <t>retraite</t>
  </si>
  <si>
    <t>2.</t>
  </si>
  <si>
    <t>trimestres</t>
  </si>
  <si>
    <t>(nombre entier)</t>
  </si>
  <si>
    <t>Indiquez combien de trimestres d'assurance vous aurez au total :</t>
  </si>
  <si>
    <t>3.</t>
  </si>
  <si>
    <t>Au moment du départ en retraite :</t>
  </si>
  <si>
    <t>Date souhaitée de départ à la retraite :   </t>
  </si>
  <si>
    <t>listes déroulantes</t>
  </si>
  <si>
    <t>sans et avec la réforme annoncée</t>
  </si>
  <si>
    <t>Calculs :</t>
  </si>
  <si>
    <t>âge départ :</t>
  </si>
  <si>
    <t>diff mois</t>
  </si>
  <si>
    <t>diff jours</t>
  </si>
  <si>
    <t>äge =</t>
  </si>
  <si>
    <t>diff trim</t>
  </si>
  <si>
    <t>trim dûs</t>
  </si>
  <si>
    <t>Now</t>
  </si>
  <si>
    <t>diff années</t>
  </si>
  <si>
    <t>coeff décote-surcote</t>
  </si>
  <si>
    <t>distance</t>
  </si>
  <si>
    <t>âge en trim =</t>
  </si>
  <si>
    <t>coeff</t>
  </si>
  <si>
    <t>After</t>
  </si>
  <si>
    <t>signe</t>
  </si>
  <si>
    <t>ratio dû à durée augmentée :</t>
  </si>
  <si>
    <t>facteur</t>
  </si>
  <si>
    <t>ratio dû à changt décote-surcote :</t>
  </si>
  <si>
    <t>effet cumulé :</t>
  </si>
  <si>
    <t>perte :</t>
  </si>
  <si>
    <t>commentaire</t>
  </si>
  <si>
    <t>Avant réforme</t>
  </si>
  <si>
    <t>Après réforme</t>
  </si>
  <si>
    <t>Le changement de durée de cotisation exigée pour le taux plein a pour premier effet de multiplier les pensions de base par</t>
  </si>
  <si>
    <t>En agissant sur la décote/surcote, il a pour deuxième effet de multiplier les pensions de base par</t>
  </si>
  <si>
    <t>L'effet cumulé est donc une multiplication par</t>
  </si>
  <si>
    <t>Votre durée de cotisation exigée pour le taux plein est :</t>
  </si>
  <si>
    <t>…..</t>
  </si>
  <si>
    <t>âge légal en mois</t>
  </si>
  <si>
    <t>en mois =</t>
  </si>
  <si>
    <t>63 ans</t>
  </si>
  <si>
    <t>64 ans</t>
  </si>
  <si>
    <t>A</t>
  </si>
  <si>
    <t>B</t>
  </si>
  <si>
    <t>C</t>
  </si>
  <si>
    <t>Y</t>
  </si>
  <si>
    <t>Z</t>
  </si>
  <si>
    <t>12C+B-1</t>
  </si>
  <si>
    <t>reste</t>
  </si>
  <si>
    <t>A-1 jours</t>
  </si>
  <si>
    <t>12Z +Y-1</t>
  </si>
  <si>
    <t>12(Z-C)+Y-B</t>
  </si>
  <si>
    <t>… -1</t>
  </si>
  <si>
    <t>sinon</t>
  </si>
  <si>
    <t>0 jours</t>
  </si>
  <si>
    <t>si A=1</t>
  </si>
  <si>
    <t>ans et</t>
  </si>
  <si>
    <t>départ</t>
  </si>
  <si>
    <t>naissance</t>
  </si>
  <si>
    <t>repère</t>
  </si>
  <si>
    <t>62  ans et 3 mois</t>
  </si>
  <si>
    <t>62 ans et 6 mois</t>
  </si>
  <si>
    <t>62 ans et 9 mois</t>
  </si>
  <si>
    <t>63 ans et 3 mois</t>
  </si>
  <si>
    <t>63 ans et 6 mois</t>
  </si>
  <si>
    <t>63 ans et 9 mois</t>
  </si>
  <si>
    <t>62 ans</t>
  </si>
  <si>
    <t>Résultat :</t>
  </si>
  <si>
    <t xml:space="preserve">VALIDEZ </t>
  </si>
  <si>
    <t>Puis cliquez sur "VALIDEZ" pour voir ci-dessous les résultats du calcul comparatif</t>
  </si>
  <si>
    <t>pour obtenir</t>
  </si>
  <si>
    <t>ou rafraîchir les résultats</t>
  </si>
  <si>
    <t>Comparaison (en %) entre les pensions</t>
  </si>
  <si>
    <t>(pour avoir le taux plein il vous en faut :</t>
  </si>
  <si>
    <t>et :</t>
  </si>
  <si>
    <t>actuellement</t>
  </si>
  <si>
    <t>avec la réforme, ou partir à 67 ans)</t>
  </si>
  <si>
    <t>Mais l'essentiel de l'escroquerie est ailleurs, dans les années de travail contraint par la réforme ou simplement pour éviter une pension trop pauvre,</t>
  </si>
  <si>
    <t>ceci au moment où on est parfois plus aussi opérationnel qu'avant.</t>
  </si>
  <si>
    <t>Enfin elle est dans le détournement des sommes économisées par la réforme pour financer autre chose que le système des retraites, contrairement</t>
  </si>
  <si>
    <t>à la propagande des escrocs.</t>
  </si>
  <si>
    <t>L'escroquerie est dans les années volées de retraite en bonne santé ou de retraite tout court (un français sur 4 meurt avant 65 ans !).</t>
  </si>
  <si>
    <r>
      <t>Renseignez les cases en jaune (</t>
    </r>
    <r>
      <rPr>
        <b/>
        <sz val="13"/>
        <color theme="5"/>
        <rFont val="Arial"/>
        <family val="2"/>
      </rPr>
      <t>elles ont des menus déroulants sauf une</t>
    </r>
    <r>
      <rPr>
        <b/>
        <sz val="13"/>
        <rFont val="Arial"/>
        <family val="2"/>
      </rPr>
      <t>)</t>
    </r>
  </si>
  <si>
    <t>Si vous faites des simulations avec d'autres âges de départs</t>
  </si>
  <si>
    <t>pensez à ajuster ce nb de trimestres en conséquence !</t>
  </si>
</sst>
</file>

<file path=xl/styles.xml><?xml version="1.0" encoding="utf-8"?>
<styleSheet xmlns="http://schemas.openxmlformats.org/spreadsheetml/2006/main">
  <numFmts count="1">
    <numFmt numFmtId="164" formatCode="00"/>
  </numFmts>
  <fonts count="12">
    <font>
      <sz val="11"/>
      <color theme="1"/>
      <name val="Calibri"/>
      <family val="2"/>
      <scheme val="minor"/>
    </font>
    <font>
      <sz val="11"/>
      <color theme="1"/>
      <name val="Calibri"/>
      <family val="2"/>
      <scheme val="minor"/>
    </font>
    <font>
      <sz val="12"/>
      <name val="Arial"/>
      <family val="2"/>
    </font>
    <font>
      <b/>
      <sz val="12"/>
      <name val="Arial"/>
      <family val="2"/>
    </font>
    <font>
      <b/>
      <sz val="13"/>
      <name val="Arial"/>
      <family val="2"/>
    </font>
    <font>
      <b/>
      <sz val="14"/>
      <color theme="1"/>
      <name val="Arial"/>
      <family val="2"/>
    </font>
    <font>
      <b/>
      <sz val="13"/>
      <color theme="5"/>
      <name val="Arial"/>
      <family val="2"/>
    </font>
    <font>
      <sz val="13"/>
      <color theme="1"/>
      <name val="Arial"/>
      <family val="2"/>
    </font>
    <font>
      <b/>
      <sz val="13"/>
      <color theme="1"/>
      <name val="Arial"/>
      <family val="2"/>
    </font>
    <font>
      <b/>
      <sz val="11"/>
      <color theme="1"/>
      <name val="Calibri"/>
      <family val="2"/>
      <scheme val="minor"/>
    </font>
    <font>
      <sz val="12"/>
      <color theme="3" tint="0.59999389629810485"/>
      <name val="Arial"/>
      <family val="2"/>
    </font>
    <font>
      <sz val="11"/>
      <color theme="3" tint="0.59999389629810485"/>
      <name val="Calibri"/>
      <family val="2"/>
      <scheme val="minor"/>
    </font>
  </fonts>
  <fills count="17">
    <fill>
      <patternFill patternType="none"/>
    </fill>
    <fill>
      <patternFill patternType="gray125"/>
    </fill>
    <fill>
      <patternFill patternType="solid">
        <fgColor indexed="13"/>
        <bgColor indexed="34"/>
      </patternFill>
    </fill>
    <fill>
      <patternFill patternType="solid">
        <fgColor rgb="FF92D050"/>
        <bgColor indexed="34"/>
      </patternFill>
    </fill>
    <fill>
      <patternFill patternType="solid">
        <fgColor indexed="22"/>
        <bgColor indexed="31"/>
      </patternFill>
    </fill>
    <fill>
      <patternFill patternType="solid">
        <fgColor indexed="24"/>
        <bgColor indexed="55"/>
      </patternFill>
    </fill>
    <fill>
      <patternFill patternType="solid">
        <fgColor indexed="29"/>
        <bgColor indexed="45"/>
      </patternFill>
    </fill>
    <fill>
      <patternFill patternType="solid">
        <fgColor theme="6" tint="0.79998168889431442"/>
        <bgColor indexed="4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59999389629810485"/>
        <bgColor indexed="34"/>
      </patternFill>
    </fill>
    <fill>
      <patternFill patternType="solid">
        <fgColor theme="6" tint="0.59999389629810485"/>
        <bgColor indexed="64"/>
      </patternFill>
    </fill>
  </fills>
  <borders count="10">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0" fillId="2" borderId="0" xfId="0" applyFont="1" applyFill="1"/>
    <xf numFmtId="0" fontId="0" fillId="3" borderId="0" xfId="0" applyFill="1" applyAlignment="1">
      <alignment horizontal="right"/>
    </xf>
    <xf numFmtId="0" fontId="0" fillId="3" borderId="0" xfId="0" applyFont="1" applyFill="1"/>
    <xf numFmtId="0" fontId="2" fillId="0" borderId="0" xfId="0" applyFont="1"/>
    <xf numFmtId="0" fontId="2" fillId="0" borderId="0" xfId="0" applyFont="1" applyAlignment="1">
      <alignment horizontal="center"/>
    </xf>
    <xf numFmtId="0" fontId="3" fillId="4" borderId="0" xfId="0" applyFont="1" applyFill="1"/>
    <xf numFmtId="164" fontId="2" fillId="2" borderId="1" xfId="0" applyNumberFormat="1" applyFont="1" applyFill="1" applyBorder="1" applyAlignment="1">
      <alignment horizontal="center"/>
    </xf>
    <xf numFmtId="0" fontId="4" fillId="4" borderId="0" xfId="0" applyFont="1" applyFill="1"/>
    <xf numFmtId="0" fontId="2" fillId="4" borderId="0" xfId="0" applyFont="1" applyFill="1"/>
    <xf numFmtId="164" fontId="0" fillId="5" borderId="0" xfId="0" applyNumberFormat="1" applyFill="1"/>
    <xf numFmtId="164" fontId="0" fillId="2" borderId="0" xfId="0" applyNumberFormat="1" applyFill="1"/>
    <xf numFmtId="0" fontId="0" fillId="6" borderId="0" xfId="0" applyFill="1"/>
    <xf numFmtId="0" fontId="0" fillId="7" borderId="0" xfId="0" applyFill="1"/>
    <xf numFmtId="0" fontId="0" fillId="0" borderId="0" xfId="0" applyAlignment="1">
      <alignment horizontal="center"/>
    </xf>
    <xf numFmtId="0" fontId="3" fillId="0" borderId="0" xfId="0" applyFont="1"/>
    <xf numFmtId="0" fontId="2" fillId="2" borderId="1" xfId="0" applyFont="1" applyFill="1" applyBorder="1" applyAlignment="1">
      <alignment horizontal="center"/>
    </xf>
    <xf numFmtId="0" fontId="5" fillId="0" borderId="0" xfId="0" applyFont="1" applyAlignment="1">
      <alignment horizontal="center"/>
    </xf>
    <xf numFmtId="0" fontId="7" fillId="0" borderId="0" xfId="0" applyFont="1"/>
    <xf numFmtId="0" fontId="0" fillId="8" borderId="0" xfId="0" applyFill="1"/>
    <xf numFmtId="164" fontId="0" fillId="8" borderId="0" xfId="0" applyNumberFormat="1" applyFill="1"/>
    <xf numFmtId="0" fontId="0" fillId="8" borderId="0" xfId="0" applyFill="1" applyAlignment="1">
      <alignment horizontal="right"/>
    </xf>
    <xf numFmtId="0" fontId="0" fillId="10" borderId="0" xfId="0" applyFill="1"/>
    <xf numFmtId="9" fontId="0" fillId="0" borderId="0" xfId="1" applyFont="1"/>
    <xf numFmtId="0" fontId="0" fillId="10" borderId="0" xfId="0" applyFill="1" applyAlignment="1">
      <alignment horizontal="right"/>
    </xf>
    <xf numFmtId="0" fontId="0" fillId="0" borderId="2" xfId="0" applyBorder="1"/>
    <xf numFmtId="0" fontId="7" fillId="11" borderId="0" xfId="0" applyFont="1" applyFill="1" applyAlignment="1">
      <alignment horizontal="center"/>
    </xf>
    <xf numFmtId="0" fontId="7" fillId="9" borderId="3" xfId="0" applyFont="1" applyFill="1" applyBorder="1"/>
    <xf numFmtId="0" fontId="7" fillId="9" borderId="4" xfId="0" applyFont="1" applyFill="1" applyBorder="1"/>
    <xf numFmtId="0" fontId="0" fillId="9" borderId="4" xfId="0" applyFill="1" applyBorder="1"/>
    <xf numFmtId="0" fontId="7" fillId="9" borderId="5" xfId="0" applyFont="1" applyFill="1" applyBorder="1"/>
    <xf numFmtId="0" fontId="7" fillId="9" borderId="6" xfId="0" applyFont="1" applyFill="1" applyBorder="1"/>
    <xf numFmtId="0" fontId="7" fillId="9" borderId="0" xfId="0" applyFont="1" applyFill="1" applyBorder="1"/>
    <xf numFmtId="0" fontId="7" fillId="9" borderId="0" xfId="0" applyFont="1" applyFill="1" applyBorder="1" applyAlignment="1">
      <alignment horizontal="right"/>
    </xf>
    <xf numFmtId="0" fontId="7" fillId="9" borderId="0" xfId="0" applyFont="1" applyFill="1" applyBorder="1" applyAlignment="1">
      <alignment horizontal="center"/>
    </xf>
    <xf numFmtId="0" fontId="7" fillId="9" borderId="7" xfId="0" applyFont="1" applyFill="1" applyBorder="1"/>
    <xf numFmtId="0" fontId="7" fillId="9" borderId="8" xfId="0" applyFont="1" applyFill="1" applyBorder="1"/>
    <xf numFmtId="0" fontId="7" fillId="9" borderId="2" xfId="0" applyFont="1" applyFill="1" applyBorder="1"/>
    <xf numFmtId="0" fontId="0" fillId="9" borderId="2" xfId="0" applyFill="1" applyBorder="1"/>
    <xf numFmtId="0" fontId="7" fillId="9" borderId="2" xfId="0" applyFont="1" applyFill="1" applyBorder="1" applyAlignment="1">
      <alignment horizontal="right"/>
    </xf>
    <xf numFmtId="10" fontId="7" fillId="9" borderId="2" xfId="0" applyNumberFormat="1" applyFont="1" applyFill="1" applyBorder="1"/>
    <xf numFmtId="0" fontId="7" fillId="9" borderId="9" xfId="0" applyFont="1" applyFill="1" applyBorder="1"/>
    <xf numFmtId="0" fontId="7" fillId="11" borderId="3" xfId="0" applyFont="1" applyFill="1" applyBorder="1"/>
    <xf numFmtId="0" fontId="7" fillId="11" borderId="4" xfId="0" applyFont="1" applyFill="1" applyBorder="1"/>
    <xf numFmtId="0" fontId="0" fillId="11" borderId="5" xfId="0" applyFill="1" applyBorder="1"/>
    <xf numFmtId="0" fontId="7" fillId="11" borderId="6" xfId="0" applyFont="1" applyFill="1" applyBorder="1"/>
    <xf numFmtId="0" fontId="7" fillId="11" borderId="0" xfId="0" applyFont="1" applyFill="1" applyBorder="1"/>
    <xf numFmtId="0" fontId="0" fillId="11" borderId="7" xfId="0" applyFill="1" applyBorder="1"/>
    <xf numFmtId="0" fontId="0" fillId="11" borderId="8" xfId="0" applyFill="1" applyBorder="1"/>
    <xf numFmtId="0" fontId="7" fillId="11" borderId="2" xfId="0" applyFont="1" applyFill="1" applyBorder="1"/>
    <xf numFmtId="0" fontId="7" fillId="11" borderId="2" xfId="0" applyFont="1" applyFill="1" applyBorder="1" applyAlignment="1">
      <alignment horizontal="right"/>
    </xf>
    <xf numFmtId="10" fontId="7" fillId="11" borderId="2" xfId="0" applyNumberFormat="1" applyFont="1" applyFill="1" applyBorder="1"/>
    <xf numFmtId="0" fontId="0" fillId="11" borderId="9" xfId="0" applyFill="1" applyBorder="1"/>
    <xf numFmtId="0" fontId="7" fillId="11" borderId="0" xfId="0" quotePrefix="1" applyFont="1" applyFill="1" applyBorder="1"/>
    <xf numFmtId="0" fontId="7" fillId="11" borderId="0" xfId="0" applyFont="1" applyFill="1" applyBorder="1" applyAlignment="1">
      <alignment horizontal="center"/>
    </xf>
    <xf numFmtId="0" fontId="7" fillId="0" borderId="0" xfId="0" applyFont="1" applyAlignment="1">
      <alignment horizontal="left"/>
    </xf>
    <xf numFmtId="9" fontId="8" fillId="11" borderId="0" xfId="0" applyNumberFormat="1" applyFont="1" applyFill="1"/>
    <xf numFmtId="164" fontId="0" fillId="12" borderId="0" xfId="0" applyNumberFormat="1" applyFill="1"/>
    <xf numFmtId="0" fontId="0" fillId="0" borderId="0" xfId="0" applyAlignment="1">
      <alignment horizontal="right"/>
    </xf>
    <xf numFmtId="0" fontId="0" fillId="9" borderId="0" xfId="0" applyFill="1" applyAlignment="1">
      <alignment horizontal="center"/>
    </xf>
    <xf numFmtId="0" fontId="0" fillId="9" borderId="0" xfId="0" applyFill="1"/>
    <xf numFmtId="0" fontId="0" fillId="13" borderId="0" xfId="0" applyFill="1"/>
    <xf numFmtId="0" fontId="7" fillId="13" borderId="0" xfId="0" applyFont="1" applyFill="1"/>
    <xf numFmtId="0" fontId="7" fillId="13" borderId="0" xfId="0" applyFont="1" applyFill="1" applyAlignment="1">
      <alignment horizontal="right"/>
    </xf>
    <xf numFmtId="0" fontId="9" fillId="0" borderId="0" xfId="0" applyFont="1"/>
    <xf numFmtId="0" fontId="0" fillId="0" borderId="0" xfId="0" applyBorder="1"/>
    <xf numFmtId="0" fontId="8" fillId="0" borderId="0" xfId="0" applyFont="1"/>
    <xf numFmtId="0" fontId="8" fillId="13" borderId="0" xfId="0" applyFont="1" applyFill="1"/>
    <xf numFmtId="0" fontId="10" fillId="14" borderId="0" xfId="0" applyFont="1" applyFill="1"/>
    <xf numFmtId="0" fontId="11" fillId="14" borderId="0" xfId="0" applyFont="1" applyFill="1"/>
    <xf numFmtId="0" fontId="0" fillId="14" borderId="0" xfId="0" applyFill="1"/>
    <xf numFmtId="0" fontId="0" fillId="14" borderId="0" xfId="0" applyFill="1" applyAlignment="1">
      <alignment horizontal="right"/>
    </xf>
    <xf numFmtId="0" fontId="0" fillId="15" borderId="0" xfId="0" applyFont="1" applyFill="1"/>
    <xf numFmtId="0" fontId="7" fillId="0" borderId="0" xfId="0" applyFont="1" applyBorder="1" applyAlignment="1">
      <alignment horizontal="right"/>
    </xf>
    <xf numFmtId="0" fontId="7" fillId="0" borderId="0" xfId="0" applyFont="1" applyBorder="1"/>
    <xf numFmtId="0" fontId="7" fillId="16" borderId="0" xfId="0" applyFont="1" applyFill="1" applyBorder="1" applyAlignment="1">
      <alignment horizontal="center"/>
    </xf>
    <xf numFmtId="164" fontId="2" fillId="0" borderId="1" xfId="0" applyNumberFormat="1" applyFont="1" applyFill="1" applyBorder="1" applyAlignment="1">
      <alignment horizontal="center"/>
    </xf>
    <xf numFmtId="0" fontId="7" fillId="12" borderId="0" xfId="0" applyFont="1" applyFill="1" applyBorder="1"/>
    <xf numFmtId="0" fontId="0" fillId="12" borderId="0" xfId="0" applyFill="1"/>
  </cellXfs>
  <cellStyles count="2">
    <cellStyle name="Normal" xfId="0" builtinId="0"/>
    <cellStyle name="Pourcentage"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mu/simulateurFSU-11de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e-emploi"/>
      <sheetName val="Saisie"/>
    </sheetNames>
    <sheetDataSet>
      <sheetData sheetId="0"/>
      <sheetData sheetId="1">
        <row r="151">
          <cell r="A151">
            <v>1</v>
          </cell>
          <cell r="B151">
            <v>1</v>
          </cell>
          <cell r="G151">
            <v>62</v>
          </cell>
        </row>
        <row r="152">
          <cell r="A152">
            <v>2</v>
          </cell>
          <cell r="B152">
            <v>2</v>
          </cell>
          <cell r="G152">
            <v>63</v>
          </cell>
        </row>
        <row r="153">
          <cell r="A153">
            <v>3</v>
          </cell>
          <cell r="B153">
            <v>3</v>
          </cell>
          <cell r="G153">
            <v>64</v>
          </cell>
        </row>
        <row r="154">
          <cell r="A154">
            <v>4</v>
          </cell>
          <cell r="B154">
            <v>4</v>
          </cell>
          <cell r="G154">
            <v>65</v>
          </cell>
        </row>
        <row r="155">
          <cell r="A155">
            <v>5</v>
          </cell>
          <cell r="B155">
            <v>5</v>
          </cell>
          <cell r="G155">
            <v>66</v>
          </cell>
        </row>
        <row r="156">
          <cell r="A156">
            <v>6</v>
          </cell>
          <cell r="B156">
            <v>6</v>
          </cell>
          <cell r="G156">
            <v>67</v>
          </cell>
        </row>
        <row r="157">
          <cell r="A157">
            <v>7</v>
          </cell>
          <cell r="B157">
            <v>7</v>
          </cell>
          <cell r="G157">
            <v>68</v>
          </cell>
        </row>
        <row r="158">
          <cell r="A158">
            <v>8</v>
          </cell>
          <cell r="B158">
            <v>8</v>
          </cell>
          <cell r="G158">
            <v>69</v>
          </cell>
        </row>
        <row r="159">
          <cell r="A159">
            <v>9</v>
          </cell>
          <cell r="B159">
            <v>9</v>
          </cell>
        </row>
        <row r="160">
          <cell r="A160">
            <v>10</v>
          </cell>
          <cell r="B160">
            <v>10</v>
          </cell>
        </row>
        <row r="161">
          <cell r="A161">
            <v>11</v>
          </cell>
          <cell r="B161">
            <v>11</v>
          </cell>
        </row>
        <row r="162">
          <cell r="A162">
            <v>12</v>
          </cell>
          <cell r="B162">
            <v>12</v>
          </cell>
        </row>
        <row r="163">
          <cell r="A163">
            <v>13</v>
          </cell>
        </row>
        <row r="164">
          <cell r="A164">
            <v>14</v>
          </cell>
        </row>
        <row r="165">
          <cell r="A165">
            <v>15</v>
          </cell>
        </row>
        <row r="166">
          <cell r="A166">
            <v>16</v>
          </cell>
        </row>
        <row r="167">
          <cell r="A167">
            <v>17</v>
          </cell>
        </row>
        <row r="168">
          <cell r="A168">
            <v>18</v>
          </cell>
        </row>
        <row r="169">
          <cell r="A169">
            <v>19</v>
          </cell>
        </row>
        <row r="170">
          <cell r="A170">
            <v>20</v>
          </cell>
        </row>
        <row r="171">
          <cell r="A171">
            <v>21</v>
          </cell>
        </row>
        <row r="172">
          <cell r="A172">
            <v>22</v>
          </cell>
        </row>
        <row r="173">
          <cell r="A173">
            <v>23</v>
          </cell>
        </row>
        <row r="174">
          <cell r="A174">
            <v>24</v>
          </cell>
        </row>
        <row r="175">
          <cell r="A175">
            <v>25</v>
          </cell>
        </row>
        <row r="176">
          <cell r="A176">
            <v>26</v>
          </cell>
        </row>
        <row r="177">
          <cell r="A177">
            <v>27</v>
          </cell>
        </row>
        <row r="178">
          <cell r="A178">
            <v>28</v>
          </cell>
        </row>
        <row r="179">
          <cell r="A179">
            <v>29</v>
          </cell>
        </row>
        <row r="180">
          <cell r="A180">
            <v>30</v>
          </cell>
        </row>
        <row r="181">
          <cell r="A181">
            <v>31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L211"/>
  <sheetViews>
    <sheetView tabSelected="1" topLeftCell="A13" workbookViewId="0">
      <selection activeCell="E25" sqref="E25"/>
    </sheetView>
  </sheetViews>
  <sheetFormatPr baseColWidth="10" defaultRowHeight="15"/>
  <sheetData>
    <row r="1" spans="1:64" ht="18">
      <c r="E1" s="17" t="s">
        <v>84</v>
      </c>
      <c r="F1" s="17"/>
      <c r="G1" s="17"/>
    </row>
    <row r="2" spans="1:64" ht="18">
      <c r="E2" s="17" t="s">
        <v>21</v>
      </c>
      <c r="F2" s="17"/>
      <c r="G2" s="17"/>
    </row>
    <row r="5" spans="1:64" ht="16.5">
      <c r="B5" s="8" t="s">
        <v>94</v>
      </c>
      <c r="C5" s="8"/>
      <c r="D5" s="8"/>
      <c r="E5" s="8"/>
      <c r="F5" s="8"/>
      <c r="G5" s="8"/>
      <c r="H5" s="8"/>
      <c r="I5" s="8"/>
      <c r="J5" s="8"/>
    </row>
    <row r="6" spans="1:64" ht="16.5">
      <c r="B6" s="8" t="s">
        <v>81</v>
      </c>
      <c r="C6" s="9"/>
      <c r="D6" s="9"/>
      <c r="E6" s="9"/>
      <c r="F6" s="9"/>
      <c r="G6" s="68"/>
      <c r="H6" s="68"/>
      <c r="I6" s="69"/>
      <c r="J6" s="69"/>
    </row>
    <row r="8" spans="1:64" ht="15.75">
      <c r="A8" s="4"/>
      <c r="B8" s="4"/>
      <c r="C8" s="4"/>
      <c r="D8" s="4"/>
      <c r="E8" s="4"/>
      <c r="F8" s="4"/>
      <c r="G8" s="5" t="s">
        <v>3</v>
      </c>
      <c r="H8" s="4"/>
      <c r="I8" s="5" t="s">
        <v>4</v>
      </c>
      <c r="J8" s="4"/>
      <c r="K8" s="5" t="s">
        <v>5</v>
      </c>
    </row>
    <row r="9" spans="1:64" ht="15.75">
      <c r="A9" s="6" t="s">
        <v>6</v>
      </c>
      <c r="B9" s="4" t="s">
        <v>7</v>
      </c>
      <c r="C9" s="4"/>
      <c r="D9" s="4"/>
      <c r="E9" s="4"/>
      <c r="F9" s="4"/>
      <c r="G9" s="7">
        <v>30</v>
      </c>
      <c r="H9" s="5" t="s">
        <v>8</v>
      </c>
      <c r="I9" s="7">
        <v>1</v>
      </c>
      <c r="J9" s="5" t="s">
        <v>8</v>
      </c>
      <c r="K9" s="7">
        <v>1964</v>
      </c>
    </row>
    <row r="11" spans="1:64" ht="16.5">
      <c r="A11" s="18"/>
      <c r="B11" s="18"/>
      <c r="C11" s="18"/>
      <c r="D11" s="61"/>
      <c r="E11" s="62"/>
      <c r="F11" s="63" t="str">
        <f>IF(OR(ISBLANK(G9),ISBLANK(I9),ISBLANK(K9)),"","Votre âge légal de départ est : ")</f>
        <v xml:space="preserve">Votre âge légal de départ est : </v>
      </c>
      <c r="G11" s="62" t="str">
        <f>IF(OR(ISBLANK(G9),ISBLANK(I9),ISBLANK(K9)),"",IF(AND(K9=1961,I9&lt;9),E163,VLOOKUP(K9,A159:E210,5)))</f>
        <v>63 ans</v>
      </c>
      <c r="H11" s="62"/>
      <c r="I11" s="18"/>
      <c r="J11" s="18"/>
      <c r="K11" s="18"/>
      <c r="O11" s="4"/>
      <c r="P11" s="4"/>
      <c r="Q11" s="4"/>
      <c r="R11" s="4"/>
      <c r="S11" s="4"/>
      <c r="T11" s="4"/>
      <c r="U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3" spans="1:64" ht="15.75">
      <c r="A13" s="6" t="s">
        <v>13</v>
      </c>
      <c r="B13" s="4" t="s">
        <v>19</v>
      </c>
      <c r="C13" s="4"/>
      <c r="D13" s="4"/>
      <c r="E13" s="4"/>
      <c r="F13" s="4"/>
      <c r="G13" s="76">
        <v>1</v>
      </c>
      <c r="H13" s="5" t="s">
        <v>8</v>
      </c>
      <c r="I13" s="7">
        <v>2</v>
      </c>
      <c r="J13" s="5" t="s">
        <v>8</v>
      </c>
      <c r="K13" s="7">
        <v>2027</v>
      </c>
      <c r="M13" s="4"/>
      <c r="N13" s="4"/>
    </row>
    <row r="15" spans="1:64" ht="16.5">
      <c r="D15" s="61"/>
      <c r="E15" s="61"/>
      <c r="F15" s="61"/>
      <c r="G15" s="61"/>
      <c r="H15" s="63" t="str">
        <f>IF(OR(ISBLANK(G13),ISBLANK(I13),ISBLANK(K13)),"",IF(K196&lt;VLOOKUP(K9,A159:E210,4),"Entrez une autre date ;  vous ne pouvez pas partir à ","Vous serez donc âgé.e de "))</f>
        <v xml:space="preserve">Vous serez donc âgé.e de </v>
      </c>
      <c r="I15" s="62" t="str">
        <f>IF(OR(ISBLANK(G13),ISBLANK(I13),ISBLANK(K13)),"",CONCATENATE(I195," ",J195," ",K195," ",L195))</f>
        <v>63 ans et 0 mois</v>
      </c>
      <c r="J15" s="62"/>
      <c r="O15" s="4"/>
      <c r="P15" s="4"/>
      <c r="Q15" s="4"/>
      <c r="R15" s="4"/>
      <c r="S15" s="4"/>
      <c r="T15" s="4"/>
      <c r="U15" s="4"/>
      <c r="V15" s="4"/>
      <c r="W15" s="4"/>
      <c r="AO15" s="4"/>
      <c r="AP15" s="4"/>
      <c r="AQ15" s="4"/>
      <c r="AR15" s="4"/>
      <c r="AS15" s="4"/>
      <c r="AT15" s="4"/>
      <c r="AU15" s="4"/>
      <c r="AV15" s="4"/>
      <c r="AW15" s="4"/>
      <c r="AX15" s="4"/>
      <c r="AY15" s="4"/>
      <c r="AZ15" s="4"/>
      <c r="BA15" s="4"/>
      <c r="BB15" s="4"/>
      <c r="BC15" s="4"/>
      <c r="BD15" s="4"/>
      <c r="BE15" s="4"/>
      <c r="BF15" s="4"/>
      <c r="BG15" s="4"/>
      <c r="BH15" s="4"/>
      <c r="BI15" s="4"/>
      <c r="BJ15" s="4"/>
      <c r="BK15" s="4"/>
      <c r="BL15" s="4"/>
    </row>
    <row r="16" spans="1:64" ht="15.75">
      <c r="O16" s="4"/>
      <c r="P16" s="4"/>
      <c r="Q16" s="4"/>
      <c r="R16" s="4"/>
      <c r="S16" s="4"/>
      <c r="T16" s="4"/>
      <c r="U16" s="4"/>
      <c r="V16" s="4"/>
      <c r="W16" s="4"/>
      <c r="AO16" s="4"/>
      <c r="AP16" s="4"/>
      <c r="AQ16" s="4"/>
      <c r="AR16" s="4"/>
      <c r="AS16" s="4"/>
      <c r="AT16" s="4"/>
      <c r="AU16" s="4"/>
      <c r="AV16" s="4"/>
      <c r="AW16" s="4"/>
      <c r="AX16" s="4"/>
      <c r="AY16" s="4"/>
      <c r="AZ16" s="4"/>
      <c r="BA16" s="4"/>
      <c r="BB16" s="4"/>
      <c r="BC16" s="4"/>
      <c r="BD16" s="4"/>
      <c r="BE16" s="4"/>
      <c r="BF16" s="4"/>
      <c r="BG16" s="4"/>
      <c r="BH16" s="4"/>
      <c r="BI16" s="4"/>
      <c r="BJ16" s="4"/>
      <c r="BK16" s="4"/>
      <c r="BL16" s="4"/>
    </row>
    <row r="17" spans="1:64" ht="15.75">
      <c r="A17" s="6" t="s">
        <v>17</v>
      </c>
      <c r="B17" s="15" t="s">
        <v>18</v>
      </c>
      <c r="C17" s="64"/>
      <c r="D17" s="64"/>
    </row>
    <row r="18" spans="1:64" ht="15.75">
      <c r="O18" s="4"/>
      <c r="P18" s="4"/>
      <c r="Q18" s="4"/>
      <c r="R18" s="4"/>
      <c r="S18" s="4"/>
      <c r="T18" s="4"/>
      <c r="U18" s="4"/>
      <c r="V18" s="4"/>
      <c r="W18" s="4"/>
      <c r="AO18" s="4"/>
      <c r="AP18" s="4"/>
      <c r="AQ18" s="4"/>
      <c r="AR18" s="4"/>
      <c r="AS18" s="4"/>
      <c r="AT18" s="4"/>
      <c r="AU18" s="4"/>
      <c r="AV18" s="4"/>
      <c r="AW18" s="4"/>
      <c r="AX18" s="4"/>
      <c r="AY18" s="4"/>
      <c r="AZ18" s="4"/>
      <c r="BA18" s="4"/>
      <c r="BB18" s="4"/>
      <c r="BC18" s="4"/>
      <c r="BD18" s="4"/>
      <c r="BE18" s="4"/>
      <c r="BF18" s="4"/>
      <c r="BG18" s="4"/>
      <c r="BH18" s="4"/>
      <c r="BI18" s="4"/>
      <c r="BJ18" s="4"/>
      <c r="BK18" s="4"/>
      <c r="BL18" s="4"/>
    </row>
    <row r="19" spans="1:64" ht="15.75">
      <c r="C19" s="4" t="s">
        <v>16</v>
      </c>
      <c r="D19" s="4"/>
      <c r="E19" s="4"/>
      <c r="F19" s="4"/>
      <c r="K19" s="16">
        <v>169</v>
      </c>
      <c r="L19" s="4" t="s">
        <v>14</v>
      </c>
    </row>
    <row r="20" spans="1:64" ht="15.75">
      <c r="B20" s="4"/>
      <c r="D20" s="4"/>
      <c r="E20" s="4"/>
      <c r="G20" s="4"/>
      <c r="H20" s="4" t="s">
        <v>15</v>
      </c>
      <c r="I20" s="4"/>
    </row>
    <row r="21" spans="1:64" ht="16.5">
      <c r="E21" s="77" t="s">
        <v>95</v>
      </c>
      <c r="F21" s="77"/>
      <c r="G21" s="78"/>
      <c r="H21" s="78"/>
      <c r="I21" s="78"/>
      <c r="J21" s="77"/>
    </row>
    <row r="22" spans="1:64" ht="16.5">
      <c r="E22" s="77" t="s">
        <v>96</v>
      </c>
      <c r="F22" s="77"/>
      <c r="G22" s="78"/>
      <c r="H22" s="78"/>
      <c r="I22" s="78"/>
      <c r="J22" s="77"/>
    </row>
    <row r="23" spans="1:64" ht="16.5">
      <c r="A23" s="73"/>
      <c r="B23" s="74"/>
      <c r="F23" s="73" t="s">
        <v>85</v>
      </c>
      <c r="G23" s="75">
        <f>IF(ISBLANK(K19),"",J199)</f>
        <v>169</v>
      </c>
      <c r="H23" s="74" t="s">
        <v>87</v>
      </c>
      <c r="K23" s="18"/>
      <c r="L23" s="18"/>
    </row>
    <row r="24" spans="1:64" ht="16.5">
      <c r="A24" s="73"/>
      <c r="B24" s="74"/>
      <c r="C24" s="73" t="s">
        <v>86</v>
      </c>
      <c r="D24" s="75">
        <f>IF(ISBLANK(K19),"",K199)</f>
        <v>171</v>
      </c>
      <c r="E24" s="74" t="s">
        <v>88</v>
      </c>
      <c r="F24" s="74"/>
      <c r="K24" s="67" t="s">
        <v>80</v>
      </c>
      <c r="L24" s="18" t="s">
        <v>82</v>
      </c>
    </row>
    <row r="25" spans="1:64" ht="16.5">
      <c r="K25" s="18" t="s">
        <v>83</v>
      </c>
      <c r="L25" s="18"/>
    </row>
    <row r="26" spans="1:64">
      <c r="D26" s="25"/>
      <c r="E26" s="25"/>
      <c r="F26" s="25"/>
      <c r="G26" s="25"/>
      <c r="H26" s="25"/>
      <c r="I26" s="25"/>
    </row>
    <row r="27" spans="1:64">
      <c r="D27" s="65"/>
      <c r="E27" s="65"/>
      <c r="F27" s="65"/>
      <c r="G27" s="65"/>
      <c r="H27" s="65"/>
      <c r="I27" s="65"/>
    </row>
    <row r="28" spans="1:64" ht="16.5">
      <c r="A28" s="66" t="s">
        <v>79</v>
      </c>
      <c r="D28" s="65"/>
      <c r="E28" s="65"/>
      <c r="F28" s="65"/>
      <c r="G28" s="65"/>
      <c r="H28" s="65"/>
      <c r="I28" s="65"/>
    </row>
    <row r="30" spans="1:64" ht="16.5">
      <c r="A30" s="27"/>
      <c r="B30" s="28"/>
      <c r="C30" s="28" t="s">
        <v>43</v>
      </c>
      <c r="D30" s="28"/>
      <c r="E30" s="28"/>
      <c r="F30" s="29"/>
      <c r="G30" s="30"/>
      <c r="H30" s="42"/>
      <c r="I30" s="43"/>
      <c r="J30" s="42" t="s">
        <v>44</v>
      </c>
      <c r="K30" s="43"/>
      <c r="L30" s="43"/>
      <c r="M30" s="44"/>
    </row>
    <row r="31" spans="1:64" ht="16.5">
      <c r="A31" s="31"/>
      <c r="B31" s="32"/>
      <c r="C31" s="32"/>
      <c r="D31" s="32"/>
      <c r="E31" s="33" t="s">
        <v>48</v>
      </c>
      <c r="F31" s="34">
        <f>IF(ISBLANK(K19),"",J199)</f>
        <v>169</v>
      </c>
      <c r="G31" s="35" t="s">
        <v>14</v>
      </c>
      <c r="H31" s="45"/>
      <c r="I31" s="46"/>
      <c r="J31" s="53" t="s">
        <v>49</v>
      </c>
      <c r="K31" s="54">
        <f>IF(ISBLANK(K19),"",K199)</f>
        <v>171</v>
      </c>
      <c r="L31" s="46" t="s">
        <v>14</v>
      </c>
      <c r="M31" s="47"/>
    </row>
    <row r="32" spans="1:64" ht="16.5">
      <c r="A32" s="36"/>
      <c r="B32" s="37"/>
      <c r="C32" s="38"/>
      <c r="D32" s="37"/>
      <c r="E32" s="39" t="str">
        <f>IF(OR(ISBLANK(K19),K196&lt;VLOOKUP(K9,A159:E210,4)),"",J202)</f>
        <v xml:space="preserve">Vous avez juste le taux plein </v>
      </c>
      <c r="F32" s="40" t="str">
        <f>IF(OR(ISBLANK(K19),K196&lt;VLOOKUP(K9,A159:E210,4)),"",IF(J203=0,"",J203))</f>
        <v/>
      </c>
      <c r="G32" s="41"/>
      <c r="H32" s="48"/>
      <c r="I32" s="49"/>
      <c r="J32" s="50" t="str">
        <f>IF(OR(ISBLANK(K19),K196&lt;VLOOKUP(K9,A159:E210,4)),"",K202)</f>
        <v xml:space="preserve">Vous avez une décote de </v>
      </c>
      <c r="K32" s="51">
        <f>IF(OR(ISBLANK(K19),K196&lt;VLOOKUP(K9,A159:E210,4)),"",IF(K203=0,"",K203))</f>
        <v>2.5000000000000001E-2</v>
      </c>
      <c r="L32" s="49"/>
      <c r="M32" s="52"/>
    </row>
    <row r="33" spans="1:14" ht="16.5">
      <c r="A33" s="18"/>
      <c r="B33" s="18"/>
      <c r="C33" s="18"/>
      <c r="D33" s="18"/>
      <c r="E33" s="18"/>
      <c r="F33" s="18"/>
      <c r="G33" s="18"/>
      <c r="H33" s="18"/>
      <c r="I33" s="18"/>
      <c r="J33" s="18"/>
      <c r="K33" s="18"/>
      <c r="L33" s="18"/>
    </row>
    <row r="34" spans="1:14" ht="16.5">
      <c r="A34" s="18" t="s">
        <v>45</v>
      </c>
      <c r="B34" s="18"/>
      <c r="D34" s="18"/>
      <c r="E34" s="18"/>
      <c r="F34" s="18"/>
      <c r="G34" s="18"/>
      <c r="H34" s="18"/>
      <c r="I34" s="18"/>
      <c r="J34" s="18"/>
      <c r="K34" s="18"/>
      <c r="L34" s="18"/>
      <c r="M34" s="26">
        <f>IF(ISBLANK(K19),"",J208)</f>
        <v>0.98830409356725146</v>
      </c>
    </row>
    <row r="35" spans="1:14" ht="16.5">
      <c r="A35" s="18" t="s">
        <v>46</v>
      </c>
      <c r="B35" s="18"/>
      <c r="C35" s="18"/>
      <c r="D35" s="18"/>
      <c r="E35" s="18"/>
      <c r="F35" s="18"/>
      <c r="G35" s="18"/>
      <c r="H35" s="18"/>
      <c r="I35" s="18"/>
      <c r="J35" s="26">
        <f>IF(OR(ISBLANK(K19),K196&lt;VLOOKUP(K9,A159:E210,4)),"",J209)</f>
        <v>0.97499999999999998</v>
      </c>
      <c r="K35" s="18"/>
      <c r="L35" s="18"/>
    </row>
    <row r="36" spans="1:14" ht="16.5">
      <c r="A36" s="18" t="s">
        <v>47</v>
      </c>
      <c r="B36" s="18"/>
      <c r="C36" s="18"/>
      <c r="D36" s="18"/>
      <c r="E36" s="18"/>
      <c r="F36" s="26">
        <f>IF(OR(ISBLANK(K19),K196&lt;VLOOKUP(K9,A159:E210,4)),"",J210)</f>
        <v>0.96359649122807012</v>
      </c>
      <c r="H36" s="55" t="str">
        <f>IF(J211&gt;0,"c'est-à-dire une diminution de ","donc pas d'effet sur le montant des pensions de base")</f>
        <v xml:space="preserve">c'est-à-dire une diminution de </v>
      </c>
      <c r="L36" s="18"/>
      <c r="M36" s="56">
        <f>IF(OR(ISBLANK(K19),K196&lt;VLOOKUP(K9,A159:E210,4)),"",IF(J211&gt;0,J211,""))</f>
        <v>3.6403508771929882E-2</v>
      </c>
    </row>
    <row r="37" spans="1:14" ht="16.5">
      <c r="A37" s="18"/>
      <c r="B37" s="18"/>
      <c r="C37" s="18"/>
      <c r="D37" s="18"/>
      <c r="E37" s="18"/>
      <c r="F37" s="18"/>
      <c r="G37" s="18"/>
      <c r="H37" s="18"/>
      <c r="I37" s="18"/>
      <c r="J37" s="18"/>
      <c r="K37" s="18"/>
      <c r="L37" s="18"/>
    </row>
    <row r="38" spans="1:14" ht="16.5">
      <c r="A38" s="66" t="s">
        <v>89</v>
      </c>
      <c r="B38" s="66"/>
      <c r="C38" s="66"/>
      <c r="D38" s="66"/>
      <c r="E38" s="66"/>
      <c r="F38" s="66"/>
      <c r="G38" s="66"/>
      <c r="H38" s="66"/>
      <c r="I38" s="64"/>
      <c r="J38" s="66"/>
      <c r="K38" s="66"/>
      <c r="L38" s="66"/>
      <c r="M38" s="64"/>
      <c r="N38" s="64"/>
    </row>
    <row r="39" spans="1:14" ht="16.5">
      <c r="A39" s="66" t="s">
        <v>90</v>
      </c>
      <c r="B39" s="66"/>
      <c r="C39" s="66"/>
      <c r="D39" s="66"/>
      <c r="E39" s="66"/>
      <c r="F39" s="66"/>
      <c r="G39" s="66"/>
      <c r="H39" s="66"/>
      <c r="I39" s="66"/>
      <c r="J39" s="66"/>
      <c r="K39" s="66"/>
      <c r="L39" s="66"/>
      <c r="M39" s="64"/>
      <c r="N39" s="64"/>
    </row>
    <row r="40" spans="1:14" ht="16.5">
      <c r="A40" s="66" t="s">
        <v>93</v>
      </c>
      <c r="B40" s="66"/>
      <c r="C40" s="66"/>
      <c r="D40" s="66"/>
      <c r="E40" s="66"/>
      <c r="F40" s="66"/>
      <c r="G40" s="66"/>
      <c r="H40" s="66"/>
      <c r="I40" s="66"/>
      <c r="J40" s="66"/>
      <c r="K40" s="66"/>
      <c r="L40" s="66"/>
      <c r="M40" s="64"/>
      <c r="N40" s="64"/>
    </row>
    <row r="41" spans="1:14" ht="16.5">
      <c r="A41" s="66" t="s">
        <v>91</v>
      </c>
      <c r="B41" s="66"/>
      <c r="C41" s="66"/>
      <c r="D41" s="66"/>
      <c r="E41" s="66"/>
      <c r="F41" s="66"/>
      <c r="G41" s="66"/>
      <c r="H41" s="66"/>
      <c r="I41" s="66"/>
      <c r="J41" s="66"/>
      <c r="K41" s="66"/>
      <c r="L41" s="66"/>
      <c r="M41" s="64"/>
      <c r="N41" s="64"/>
    </row>
    <row r="42" spans="1:14" ht="16.5">
      <c r="A42" s="66" t="s">
        <v>92</v>
      </c>
      <c r="B42" s="66"/>
      <c r="C42" s="66"/>
      <c r="D42" s="66"/>
      <c r="E42" s="66"/>
      <c r="F42" s="66"/>
      <c r="G42" s="66"/>
      <c r="H42" s="66"/>
      <c r="I42" s="66"/>
      <c r="J42" s="66"/>
      <c r="K42" s="66"/>
      <c r="L42" s="66"/>
      <c r="M42" s="64"/>
      <c r="N42" s="64"/>
    </row>
    <row r="43" spans="1:14" ht="16.5">
      <c r="A43" s="66"/>
      <c r="B43" s="66"/>
      <c r="C43" s="66"/>
      <c r="D43" s="66"/>
      <c r="E43" s="66"/>
      <c r="F43" s="66"/>
      <c r="G43" s="66"/>
      <c r="H43" s="66"/>
      <c r="I43" s="66"/>
      <c r="J43" s="66"/>
      <c r="K43" s="66"/>
      <c r="L43" s="66"/>
      <c r="M43" s="64"/>
      <c r="N43" s="64"/>
    </row>
    <row r="44" spans="1:14" ht="16.5">
      <c r="A44" s="18"/>
      <c r="B44" s="18"/>
      <c r="C44" s="18"/>
      <c r="D44" s="18"/>
      <c r="E44" s="18"/>
      <c r="F44" s="18"/>
      <c r="G44" s="18"/>
      <c r="H44" s="18"/>
      <c r="I44" s="18"/>
      <c r="J44" s="18"/>
      <c r="K44" s="18"/>
      <c r="L44" s="18"/>
    </row>
    <row r="45" spans="1:14" ht="16.5">
      <c r="A45" s="18"/>
      <c r="B45" s="18"/>
      <c r="C45" s="18"/>
      <c r="D45" s="18"/>
      <c r="E45" s="18"/>
      <c r="F45" s="18"/>
      <c r="G45" s="18"/>
      <c r="H45" s="18"/>
      <c r="I45" s="18"/>
      <c r="J45" s="18"/>
      <c r="K45" s="18"/>
      <c r="L45" s="18"/>
    </row>
    <row r="46" spans="1:14" ht="16.5">
      <c r="A46" s="18"/>
      <c r="B46" s="18"/>
      <c r="C46" s="18"/>
      <c r="D46" s="18"/>
      <c r="E46" s="18"/>
      <c r="F46" s="18"/>
      <c r="G46" s="18"/>
      <c r="H46" s="18"/>
      <c r="I46" s="18"/>
      <c r="J46" s="18"/>
      <c r="K46" s="18"/>
      <c r="L46" s="18"/>
    </row>
    <row r="156" spans="1:15">
      <c r="L156" t="s">
        <v>20</v>
      </c>
    </row>
    <row r="157" spans="1:15">
      <c r="A157" s="1" t="s">
        <v>0</v>
      </c>
      <c r="B157" s="1"/>
      <c r="K157" s="57">
        <v>1</v>
      </c>
      <c r="L157" s="10">
        <v>1</v>
      </c>
      <c r="M157" s="11">
        <v>1</v>
      </c>
      <c r="N157" s="12">
        <v>1961</v>
      </c>
      <c r="O157" s="13">
        <v>2023</v>
      </c>
    </row>
    <row r="158" spans="1:15">
      <c r="A158" s="1"/>
      <c r="B158" s="2" t="s">
        <v>1</v>
      </c>
      <c r="C158" s="71" t="s">
        <v>2</v>
      </c>
      <c r="D158" s="70" t="s">
        <v>50</v>
      </c>
      <c r="E158" s="70"/>
      <c r="L158" s="10">
        <v>2</v>
      </c>
      <c r="M158" s="11">
        <v>2</v>
      </c>
      <c r="N158" s="12">
        <v>1962</v>
      </c>
      <c r="O158" s="13">
        <v>2024</v>
      </c>
    </row>
    <row r="159" spans="1:15">
      <c r="A159" s="1">
        <v>1956</v>
      </c>
      <c r="B159" s="3">
        <v>166</v>
      </c>
      <c r="C159" s="72">
        <v>166</v>
      </c>
      <c r="D159" s="70">
        <v>744</v>
      </c>
      <c r="E159" t="s">
        <v>78</v>
      </c>
      <c r="L159" s="10">
        <v>3</v>
      </c>
      <c r="M159" s="11">
        <v>3</v>
      </c>
      <c r="N159" s="12">
        <v>1963</v>
      </c>
      <c r="O159" s="13">
        <v>2025</v>
      </c>
    </row>
    <row r="160" spans="1:15">
      <c r="A160" s="1">
        <v>1957</v>
      </c>
      <c r="B160" s="3">
        <v>166</v>
      </c>
      <c r="C160" s="72">
        <v>166</v>
      </c>
      <c r="D160" s="70">
        <v>744</v>
      </c>
      <c r="E160" t="s">
        <v>78</v>
      </c>
      <c r="L160" s="10">
        <v>4</v>
      </c>
      <c r="M160" s="11">
        <v>4</v>
      </c>
      <c r="N160" s="12">
        <v>1964</v>
      </c>
      <c r="O160" s="13">
        <v>2026</v>
      </c>
    </row>
    <row r="161" spans="1:15">
      <c r="A161" s="1">
        <v>1958</v>
      </c>
      <c r="B161" s="3">
        <v>167</v>
      </c>
      <c r="C161" s="72">
        <v>167</v>
      </c>
      <c r="D161" s="70">
        <v>744</v>
      </c>
      <c r="E161" t="s">
        <v>78</v>
      </c>
      <c r="L161" s="10">
        <v>5</v>
      </c>
      <c r="M161" s="11">
        <v>5</v>
      </c>
      <c r="N161" s="12">
        <v>1965</v>
      </c>
      <c r="O161" s="13">
        <v>2027</v>
      </c>
    </row>
    <row r="162" spans="1:15">
      <c r="A162" s="1">
        <v>1959</v>
      </c>
      <c r="B162" s="3">
        <v>167</v>
      </c>
      <c r="C162" s="72">
        <v>167</v>
      </c>
      <c r="D162" s="70">
        <v>744</v>
      </c>
      <c r="E162" t="s">
        <v>78</v>
      </c>
      <c r="L162" s="10">
        <v>6</v>
      </c>
      <c r="M162" s="11">
        <v>6</v>
      </c>
      <c r="N162" s="12">
        <v>1966</v>
      </c>
      <c r="O162" s="13">
        <v>2028</v>
      </c>
    </row>
    <row r="163" spans="1:15">
      <c r="A163" s="1">
        <v>1960</v>
      </c>
      <c r="B163" s="3">
        <v>167</v>
      </c>
      <c r="C163" s="72">
        <v>167</v>
      </c>
      <c r="D163" s="70">
        <v>744</v>
      </c>
      <c r="E163" t="s">
        <v>78</v>
      </c>
      <c r="L163" s="10">
        <v>7</v>
      </c>
      <c r="M163" s="11">
        <v>7</v>
      </c>
      <c r="N163" s="12">
        <v>1967</v>
      </c>
      <c r="O163" s="13">
        <v>2029</v>
      </c>
    </row>
    <row r="164" spans="1:15">
      <c r="A164" s="1">
        <v>1961</v>
      </c>
      <c r="B164" s="3">
        <v>168</v>
      </c>
      <c r="C164" s="72">
        <v>168</v>
      </c>
      <c r="D164" s="70">
        <v>744</v>
      </c>
      <c r="E164" t="s">
        <v>78</v>
      </c>
      <c r="L164" s="10">
        <v>8</v>
      </c>
      <c r="M164" s="11">
        <v>8</v>
      </c>
      <c r="N164" s="12">
        <v>1968</v>
      </c>
      <c r="O164" s="13">
        <v>2030</v>
      </c>
    </row>
    <row r="165" spans="1:15">
      <c r="A165" s="1">
        <v>1961</v>
      </c>
      <c r="B165" s="3">
        <v>168</v>
      </c>
      <c r="C165" s="72">
        <v>168</v>
      </c>
      <c r="D165" s="70">
        <v>747</v>
      </c>
      <c r="E165" t="s">
        <v>72</v>
      </c>
      <c r="L165" s="10">
        <v>9</v>
      </c>
      <c r="M165" s="11">
        <v>9</v>
      </c>
      <c r="N165" s="12">
        <v>1969</v>
      </c>
      <c r="O165" s="13">
        <v>2031</v>
      </c>
    </row>
    <row r="166" spans="1:15">
      <c r="A166" s="1">
        <v>1962</v>
      </c>
      <c r="B166" s="3">
        <v>168</v>
      </c>
      <c r="C166" s="72">
        <v>169</v>
      </c>
      <c r="D166" s="70">
        <v>750</v>
      </c>
      <c r="E166" t="s">
        <v>73</v>
      </c>
      <c r="L166" s="10">
        <v>10</v>
      </c>
      <c r="M166" s="11">
        <v>10</v>
      </c>
      <c r="N166" s="12">
        <v>1970</v>
      </c>
      <c r="O166" s="13">
        <v>2032</v>
      </c>
    </row>
    <row r="167" spans="1:15">
      <c r="A167" s="1">
        <v>1963</v>
      </c>
      <c r="B167" s="3">
        <v>168</v>
      </c>
      <c r="C167" s="72">
        <v>170</v>
      </c>
      <c r="D167" s="70">
        <v>753</v>
      </c>
      <c r="E167" t="s">
        <v>74</v>
      </c>
      <c r="L167" s="10">
        <v>11</v>
      </c>
      <c r="M167" s="11">
        <v>11</v>
      </c>
      <c r="N167" s="12">
        <v>1971</v>
      </c>
      <c r="O167" s="13">
        <v>2033</v>
      </c>
    </row>
    <row r="168" spans="1:15">
      <c r="A168" s="1">
        <v>1964</v>
      </c>
      <c r="B168" s="3">
        <v>169</v>
      </c>
      <c r="C168" s="72">
        <v>171</v>
      </c>
      <c r="D168" s="70">
        <v>756</v>
      </c>
      <c r="E168" t="s">
        <v>52</v>
      </c>
      <c r="L168" s="10">
        <v>12</v>
      </c>
      <c r="M168" s="11">
        <v>12</v>
      </c>
      <c r="N168" s="12">
        <v>1972</v>
      </c>
      <c r="O168" s="13">
        <v>2034</v>
      </c>
    </row>
    <row r="169" spans="1:15">
      <c r="A169" s="1">
        <v>1965</v>
      </c>
      <c r="B169" s="3">
        <v>169</v>
      </c>
      <c r="C169" s="72">
        <v>172</v>
      </c>
      <c r="D169" s="70">
        <v>759</v>
      </c>
      <c r="E169" t="s">
        <v>75</v>
      </c>
      <c r="L169" s="10">
        <v>13</v>
      </c>
      <c r="M169" s="14" t="s">
        <v>11</v>
      </c>
      <c r="N169" s="12">
        <v>1973</v>
      </c>
      <c r="O169" s="13">
        <v>2035</v>
      </c>
    </row>
    <row r="170" spans="1:15">
      <c r="A170" s="1">
        <v>1966</v>
      </c>
      <c r="B170" s="3">
        <v>169</v>
      </c>
      <c r="C170" s="72">
        <v>172</v>
      </c>
      <c r="D170" s="70">
        <v>762</v>
      </c>
      <c r="E170" t="s">
        <v>76</v>
      </c>
      <c r="L170" s="10">
        <v>14</v>
      </c>
      <c r="N170" s="12">
        <v>1974</v>
      </c>
      <c r="O170" s="13">
        <v>2036</v>
      </c>
    </row>
    <row r="171" spans="1:15">
      <c r="A171" s="1">
        <v>1967</v>
      </c>
      <c r="B171" s="3">
        <v>170</v>
      </c>
      <c r="C171" s="72">
        <v>172</v>
      </c>
      <c r="D171" s="70">
        <v>765</v>
      </c>
      <c r="E171" t="s">
        <v>77</v>
      </c>
      <c r="L171" s="10">
        <v>15</v>
      </c>
      <c r="N171" s="12">
        <v>1975</v>
      </c>
      <c r="O171" s="13">
        <v>2037</v>
      </c>
    </row>
    <row r="172" spans="1:15">
      <c r="A172" s="1">
        <v>1968</v>
      </c>
      <c r="B172" s="3">
        <v>170</v>
      </c>
      <c r="C172" s="72">
        <v>172</v>
      </c>
      <c r="D172" s="70">
        <v>768</v>
      </c>
      <c r="E172" t="s">
        <v>53</v>
      </c>
      <c r="L172" s="10">
        <v>16</v>
      </c>
      <c r="N172" s="12">
        <v>1976</v>
      </c>
      <c r="O172" s="13">
        <v>2038</v>
      </c>
    </row>
    <row r="173" spans="1:15">
      <c r="A173" s="1">
        <v>1969</v>
      </c>
      <c r="B173" s="3">
        <v>170</v>
      </c>
      <c r="C173" s="72">
        <v>172</v>
      </c>
      <c r="D173" s="70">
        <v>768</v>
      </c>
      <c r="E173" t="s">
        <v>53</v>
      </c>
      <c r="L173" s="10">
        <v>17</v>
      </c>
      <c r="N173" s="12">
        <v>1977</v>
      </c>
      <c r="O173" s="13">
        <v>2039</v>
      </c>
    </row>
    <row r="174" spans="1:15">
      <c r="A174" s="1">
        <v>1970</v>
      </c>
      <c r="B174" s="3">
        <v>171</v>
      </c>
      <c r="C174" s="72">
        <v>172</v>
      </c>
      <c r="D174" s="70">
        <v>768</v>
      </c>
      <c r="E174" t="s">
        <v>53</v>
      </c>
      <c r="L174" s="10">
        <v>18</v>
      </c>
      <c r="N174" s="12">
        <v>1978</v>
      </c>
      <c r="O174" s="13">
        <v>2040</v>
      </c>
    </row>
    <row r="175" spans="1:15">
      <c r="A175" s="1">
        <v>1971</v>
      </c>
      <c r="B175" s="3">
        <v>171</v>
      </c>
      <c r="C175" s="72">
        <v>172</v>
      </c>
      <c r="D175" s="70">
        <v>768</v>
      </c>
      <c r="E175" t="s">
        <v>53</v>
      </c>
      <c r="L175" s="10">
        <v>19</v>
      </c>
      <c r="N175" s="12">
        <v>1979</v>
      </c>
      <c r="O175" s="13">
        <v>2041</v>
      </c>
    </row>
    <row r="176" spans="1:15">
      <c r="A176" s="1">
        <v>1972</v>
      </c>
      <c r="B176" s="3">
        <v>171</v>
      </c>
      <c r="C176" s="72">
        <v>172</v>
      </c>
      <c r="D176" s="70">
        <v>768</v>
      </c>
      <c r="E176" t="s">
        <v>53</v>
      </c>
      <c r="G176" s="58">
        <v>1</v>
      </c>
      <c r="H176" s="58" t="s">
        <v>57</v>
      </c>
      <c r="I176" s="58" t="s">
        <v>58</v>
      </c>
      <c r="J176" s="58" t="s">
        <v>69</v>
      </c>
      <c r="L176" s="10">
        <v>20</v>
      </c>
      <c r="N176" s="12">
        <v>1980</v>
      </c>
      <c r="O176" s="13">
        <v>2042</v>
      </c>
    </row>
    <row r="177" spans="1:15">
      <c r="A177" s="1">
        <v>1973</v>
      </c>
      <c r="B177" s="3">
        <v>172</v>
      </c>
      <c r="C177" s="72">
        <v>172</v>
      </c>
      <c r="D177" s="70">
        <v>768</v>
      </c>
      <c r="E177" t="s">
        <v>53</v>
      </c>
      <c r="G177" s="58" t="s">
        <v>54</v>
      </c>
      <c r="H177" s="58" t="s">
        <v>55</v>
      </c>
      <c r="I177" s="58" t="s">
        <v>56</v>
      </c>
      <c r="J177" s="58" t="s">
        <v>70</v>
      </c>
      <c r="L177" s="10">
        <v>21</v>
      </c>
      <c r="N177" s="12">
        <v>1981</v>
      </c>
      <c r="O177" s="13">
        <v>2043</v>
      </c>
    </row>
    <row r="178" spans="1:15">
      <c r="A178" s="1">
        <v>1974</v>
      </c>
      <c r="B178" s="3">
        <v>172</v>
      </c>
      <c r="C178" s="72">
        <v>172</v>
      </c>
      <c r="D178" s="70">
        <v>768</v>
      </c>
      <c r="E178" t="s">
        <v>53</v>
      </c>
      <c r="G178">
        <v>1</v>
      </c>
      <c r="H178">
        <v>1</v>
      </c>
      <c r="I178">
        <v>0</v>
      </c>
      <c r="J178" s="58" t="s">
        <v>71</v>
      </c>
      <c r="L178" s="10">
        <v>22</v>
      </c>
      <c r="N178" s="12">
        <v>1982</v>
      </c>
      <c r="O178" s="13">
        <v>2044</v>
      </c>
    </row>
    <row r="179" spans="1:15">
      <c r="A179" s="1">
        <v>1975</v>
      </c>
      <c r="B179" s="3">
        <v>172</v>
      </c>
      <c r="C179" s="72">
        <v>172</v>
      </c>
      <c r="D179" s="70">
        <v>768</v>
      </c>
      <c r="E179" t="s">
        <v>53</v>
      </c>
      <c r="L179" s="10">
        <v>23</v>
      </c>
      <c r="N179" s="12">
        <v>1983</v>
      </c>
      <c r="O179" s="13">
        <v>2045</v>
      </c>
    </row>
    <row r="180" spans="1:15">
      <c r="A180" s="1">
        <v>1976</v>
      </c>
      <c r="B180" s="3">
        <v>172</v>
      </c>
      <c r="C180" s="72">
        <v>172</v>
      </c>
      <c r="D180" s="70">
        <v>768</v>
      </c>
      <c r="E180" t="s">
        <v>53</v>
      </c>
      <c r="I180" t="s">
        <v>4</v>
      </c>
      <c r="J180" t="s">
        <v>60</v>
      </c>
      <c r="L180" s="10">
        <v>24</v>
      </c>
      <c r="N180" s="12">
        <v>1984</v>
      </c>
      <c r="O180" s="13">
        <v>2046</v>
      </c>
    </row>
    <row r="181" spans="1:15">
      <c r="A181" s="1">
        <v>1977</v>
      </c>
      <c r="B181" s="3">
        <v>172</v>
      </c>
      <c r="C181" s="72">
        <v>172</v>
      </c>
      <c r="D181" s="70">
        <v>768</v>
      </c>
      <c r="E181" t="s">
        <v>53</v>
      </c>
      <c r="I181" t="s">
        <v>59</v>
      </c>
      <c r="J181" t="s">
        <v>61</v>
      </c>
      <c r="L181" s="10">
        <v>25</v>
      </c>
      <c r="N181" s="12">
        <v>1985</v>
      </c>
      <c r="O181" s="13">
        <v>2047</v>
      </c>
    </row>
    <row r="182" spans="1:15">
      <c r="A182" s="1">
        <v>1978</v>
      </c>
      <c r="B182" s="3">
        <v>172</v>
      </c>
      <c r="C182" s="72">
        <v>172</v>
      </c>
      <c r="D182" s="70">
        <v>768</v>
      </c>
      <c r="E182" t="s">
        <v>53</v>
      </c>
      <c r="I182" t="s">
        <v>62</v>
      </c>
      <c r="J182" t="s">
        <v>66</v>
      </c>
      <c r="L182" s="10">
        <v>26</v>
      </c>
      <c r="N182" s="12">
        <v>1986</v>
      </c>
      <c r="O182" s="13">
        <v>2048</v>
      </c>
    </row>
    <row r="183" spans="1:15">
      <c r="A183" s="1">
        <v>1979</v>
      </c>
      <c r="B183" s="3">
        <v>172</v>
      </c>
      <c r="C183" s="72">
        <v>172</v>
      </c>
      <c r="D183" s="70">
        <v>768</v>
      </c>
      <c r="E183" t="s">
        <v>53</v>
      </c>
      <c r="L183" s="10">
        <v>27</v>
      </c>
      <c r="N183" s="12">
        <v>1987</v>
      </c>
      <c r="O183" s="13">
        <v>2049</v>
      </c>
    </row>
    <row r="184" spans="1:15">
      <c r="A184" s="1">
        <v>1980</v>
      </c>
      <c r="B184" s="3">
        <v>172</v>
      </c>
      <c r="C184" s="72">
        <v>172</v>
      </c>
      <c r="D184" s="70">
        <v>768</v>
      </c>
      <c r="E184" t="s">
        <v>53</v>
      </c>
      <c r="I184" t="s">
        <v>63</v>
      </c>
      <c r="J184" t="s">
        <v>67</v>
      </c>
      <c r="L184" s="10">
        <v>28</v>
      </c>
      <c r="N184" s="12">
        <v>1988</v>
      </c>
      <c r="O184" s="13">
        <v>2050</v>
      </c>
    </row>
    <row r="185" spans="1:15">
      <c r="A185" s="1">
        <v>1981</v>
      </c>
      <c r="B185" s="3">
        <v>172</v>
      </c>
      <c r="C185" s="72">
        <v>172</v>
      </c>
      <c r="D185" s="70">
        <v>768</v>
      </c>
      <c r="E185" t="s">
        <v>53</v>
      </c>
      <c r="I185" t="s">
        <v>64</v>
      </c>
      <c r="J185" t="s">
        <v>65</v>
      </c>
      <c r="L185" s="10">
        <v>29</v>
      </c>
      <c r="N185" s="12">
        <v>1989</v>
      </c>
      <c r="O185" s="13">
        <v>2051</v>
      </c>
    </row>
    <row r="186" spans="1:15">
      <c r="A186" s="1">
        <v>1982</v>
      </c>
      <c r="B186" s="3">
        <v>172</v>
      </c>
      <c r="C186" s="72">
        <v>172</v>
      </c>
      <c r="D186" s="70">
        <v>768</v>
      </c>
      <c r="E186" t="s">
        <v>53</v>
      </c>
      <c r="L186" s="10">
        <v>30</v>
      </c>
      <c r="N186" s="12">
        <v>1990</v>
      </c>
      <c r="O186" s="13">
        <v>2052</v>
      </c>
    </row>
    <row r="187" spans="1:15">
      <c r="A187" s="1">
        <v>1983</v>
      </c>
      <c r="B187" s="3">
        <v>172</v>
      </c>
      <c r="C187" s="72">
        <v>172</v>
      </c>
      <c r="D187" s="70">
        <v>768</v>
      </c>
      <c r="E187" t="s">
        <v>53</v>
      </c>
      <c r="L187" s="10">
        <v>31</v>
      </c>
      <c r="N187" s="12">
        <v>1991</v>
      </c>
      <c r="O187" s="13">
        <v>2053</v>
      </c>
    </row>
    <row r="188" spans="1:15">
      <c r="A188" s="1">
        <v>1984</v>
      </c>
      <c r="B188" s="3">
        <v>172</v>
      </c>
      <c r="C188" s="72">
        <v>172</v>
      </c>
      <c r="D188" s="70">
        <v>768</v>
      </c>
      <c r="E188" t="s">
        <v>53</v>
      </c>
      <c r="L188" s="14" t="s">
        <v>9</v>
      </c>
      <c r="N188" s="12">
        <v>1992</v>
      </c>
      <c r="O188" s="13">
        <v>2054</v>
      </c>
    </row>
    <row r="189" spans="1:15">
      <c r="A189" s="1">
        <v>1985</v>
      </c>
      <c r="B189" s="3">
        <v>172</v>
      </c>
      <c r="C189" s="72">
        <v>172</v>
      </c>
      <c r="D189" s="70">
        <v>768</v>
      </c>
      <c r="E189" t="s">
        <v>53</v>
      </c>
      <c r="N189" s="12">
        <v>1993</v>
      </c>
      <c r="O189" s="13">
        <v>2055</v>
      </c>
    </row>
    <row r="190" spans="1:15">
      <c r="A190" s="1">
        <v>1986</v>
      </c>
      <c r="B190" s="3">
        <v>172</v>
      </c>
      <c r="C190" s="72">
        <v>172</v>
      </c>
      <c r="D190" s="70">
        <v>768</v>
      </c>
      <c r="E190" t="s">
        <v>53</v>
      </c>
      <c r="N190" s="12">
        <v>1994</v>
      </c>
      <c r="O190" s="13">
        <v>2056</v>
      </c>
    </row>
    <row r="191" spans="1:15">
      <c r="A191" s="1">
        <v>1987</v>
      </c>
      <c r="B191" s="3">
        <v>172</v>
      </c>
      <c r="C191" s="72">
        <v>172</v>
      </c>
      <c r="D191" s="70">
        <v>768</v>
      </c>
      <c r="E191" t="s">
        <v>53</v>
      </c>
      <c r="G191" t="s">
        <v>22</v>
      </c>
      <c r="N191" s="12">
        <v>1995</v>
      </c>
      <c r="O191" s="13">
        <v>2057</v>
      </c>
    </row>
    <row r="192" spans="1:15">
      <c r="A192" s="1">
        <v>1988</v>
      </c>
      <c r="B192" s="3">
        <v>172</v>
      </c>
      <c r="C192" s="72">
        <v>172</v>
      </c>
      <c r="D192" s="70">
        <v>768</v>
      </c>
      <c r="E192" t="s">
        <v>53</v>
      </c>
      <c r="G192" s="19" t="s">
        <v>23</v>
      </c>
      <c r="H192" s="20" t="s">
        <v>30</v>
      </c>
      <c r="I192" s="20">
        <f>K13-K9</f>
        <v>63</v>
      </c>
      <c r="N192" s="12">
        <v>1996</v>
      </c>
      <c r="O192" s="13">
        <v>2058</v>
      </c>
    </row>
    <row r="193" spans="1:15">
      <c r="A193" s="1">
        <v>1989</v>
      </c>
      <c r="B193" s="3">
        <v>172</v>
      </c>
      <c r="C193" s="72">
        <v>172</v>
      </c>
      <c r="D193" s="70">
        <v>768</v>
      </c>
      <c r="E193" t="s">
        <v>53</v>
      </c>
      <c r="G193" s="19"/>
      <c r="H193" s="19" t="s">
        <v>24</v>
      </c>
      <c r="I193" s="20">
        <f>I13-I9</f>
        <v>1</v>
      </c>
      <c r="N193" s="12">
        <v>1997</v>
      </c>
      <c r="O193" s="13">
        <v>2059</v>
      </c>
    </row>
    <row r="194" spans="1:15">
      <c r="A194" s="1">
        <v>1990</v>
      </c>
      <c r="B194" s="3">
        <v>172</v>
      </c>
      <c r="C194" s="72">
        <v>172</v>
      </c>
      <c r="D194" s="70">
        <v>768</v>
      </c>
      <c r="E194" t="s">
        <v>53</v>
      </c>
      <c r="G194" s="19"/>
      <c r="H194" s="19" t="s">
        <v>25</v>
      </c>
      <c r="I194" s="20">
        <f>G13-G9</f>
        <v>-29</v>
      </c>
      <c r="N194" s="12">
        <v>1998</v>
      </c>
      <c r="O194" s="13">
        <v>2060</v>
      </c>
    </row>
    <row r="195" spans="1:15">
      <c r="A195" s="1">
        <v>1991</v>
      </c>
      <c r="B195" s="3">
        <v>172</v>
      </c>
      <c r="C195" s="72">
        <v>172</v>
      </c>
      <c r="D195" s="70">
        <v>768</v>
      </c>
      <c r="E195" t="s">
        <v>53</v>
      </c>
      <c r="G195" s="19"/>
      <c r="H195" s="21" t="s">
        <v>26</v>
      </c>
      <c r="I195" s="19">
        <f>INT(K196/12)</f>
        <v>63</v>
      </c>
      <c r="J195" s="59" t="s">
        <v>68</v>
      </c>
      <c r="K195" s="59">
        <f>K196-12*I195</f>
        <v>0</v>
      </c>
      <c r="L195" s="60" t="s">
        <v>4</v>
      </c>
      <c r="N195" s="12">
        <v>1999</v>
      </c>
      <c r="O195" s="13">
        <v>2061</v>
      </c>
    </row>
    <row r="196" spans="1:15">
      <c r="A196" s="1">
        <v>1992</v>
      </c>
      <c r="B196" s="3">
        <v>172</v>
      </c>
      <c r="C196" s="72">
        <v>172</v>
      </c>
      <c r="D196" s="70">
        <v>768</v>
      </c>
      <c r="E196" t="s">
        <v>53</v>
      </c>
      <c r="G196" s="19"/>
      <c r="H196" s="21" t="s">
        <v>33</v>
      </c>
      <c r="I196" s="19">
        <f>INT(K196/3)</f>
        <v>252</v>
      </c>
      <c r="J196" s="21" t="s">
        <v>51</v>
      </c>
      <c r="K196" s="19">
        <f>IF(I194=0,12*I192+I193,12*I192+I193-1)</f>
        <v>756</v>
      </c>
      <c r="N196" s="12">
        <v>2000</v>
      </c>
      <c r="O196" s="13">
        <v>2062</v>
      </c>
    </row>
    <row r="197" spans="1:15">
      <c r="A197" s="1">
        <v>1993</v>
      </c>
      <c r="B197" s="3">
        <v>172</v>
      </c>
      <c r="C197" s="72">
        <v>172</v>
      </c>
      <c r="D197" s="70">
        <v>768</v>
      </c>
      <c r="E197" t="s">
        <v>53</v>
      </c>
      <c r="N197" s="12">
        <v>2001</v>
      </c>
      <c r="O197" s="13">
        <v>2063</v>
      </c>
    </row>
    <row r="198" spans="1:15">
      <c r="A198" s="1">
        <v>1994</v>
      </c>
      <c r="B198" s="3">
        <v>172</v>
      </c>
      <c r="C198" s="72">
        <v>172</v>
      </c>
      <c r="D198" s="70">
        <v>768</v>
      </c>
      <c r="E198" t="s">
        <v>53</v>
      </c>
      <c r="G198" s="22" t="s">
        <v>31</v>
      </c>
      <c r="H198" s="22"/>
      <c r="I198" s="22"/>
      <c r="J198" s="22" t="s">
        <v>29</v>
      </c>
      <c r="K198" s="22" t="s">
        <v>35</v>
      </c>
      <c r="L198" s="22"/>
      <c r="N198" s="12">
        <v>2002</v>
      </c>
      <c r="O198" s="13">
        <v>2064</v>
      </c>
    </row>
    <row r="199" spans="1:15">
      <c r="A199" s="1">
        <v>1995</v>
      </c>
      <c r="B199" s="3">
        <v>172</v>
      </c>
      <c r="C199" s="72">
        <v>172</v>
      </c>
      <c r="D199" s="70">
        <v>768</v>
      </c>
      <c r="E199" t="s">
        <v>53</v>
      </c>
      <c r="G199" s="22"/>
      <c r="H199" s="22"/>
      <c r="I199" s="22" t="s">
        <v>28</v>
      </c>
      <c r="J199" s="22">
        <f>IF(K9&gt;=1973,172,IF(K9&lt;1956,166,VLOOKUP(K9,A159:C177,2)))</f>
        <v>169</v>
      </c>
      <c r="K199" s="22">
        <f>IF(K9&gt;=1965,172,IF(K9&lt;1956,166,IF(AND(K9=1961,I9&lt;9),VLOOKUP(K9,A159:C177,2),VLOOKUP(K9,A159:C177,3))))</f>
        <v>171</v>
      </c>
      <c r="L199" s="22"/>
      <c r="N199" s="12">
        <v>2003</v>
      </c>
      <c r="O199" s="13">
        <v>2065</v>
      </c>
    </row>
    <row r="200" spans="1:15">
      <c r="A200" s="1">
        <v>1996</v>
      </c>
      <c r="B200" s="3">
        <v>172</v>
      </c>
      <c r="C200" s="72">
        <v>172</v>
      </c>
      <c r="D200" s="70">
        <v>768</v>
      </c>
      <c r="E200" t="s">
        <v>53</v>
      </c>
      <c r="G200" s="22"/>
      <c r="H200" s="22"/>
      <c r="I200" s="22" t="s">
        <v>27</v>
      </c>
      <c r="J200" s="22">
        <f>K19-J199</f>
        <v>0</v>
      </c>
      <c r="K200" s="22">
        <f>K19-K199</f>
        <v>-2</v>
      </c>
      <c r="L200" s="22"/>
      <c r="N200" s="12">
        <v>2004</v>
      </c>
      <c r="O200" s="13">
        <v>2066</v>
      </c>
    </row>
    <row r="201" spans="1:15">
      <c r="A201" s="1">
        <v>1997</v>
      </c>
      <c r="B201" s="3">
        <v>172</v>
      </c>
      <c r="C201" s="72">
        <v>172</v>
      </c>
      <c r="D201" s="70">
        <v>768</v>
      </c>
      <c r="E201" t="s">
        <v>53</v>
      </c>
      <c r="G201" s="22"/>
      <c r="H201" s="22"/>
      <c r="I201" s="22" t="s">
        <v>32</v>
      </c>
      <c r="J201" s="22">
        <f>4*67-I196</f>
        <v>16</v>
      </c>
      <c r="K201" s="22">
        <f>4*67-I196</f>
        <v>16</v>
      </c>
      <c r="L201" s="22"/>
      <c r="N201" s="12">
        <v>2005</v>
      </c>
      <c r="O201" s="13">
        <v>2067</v>
      </c>
    </row>
    <row r="202" spans="1:15">
      <c r="A202" s="1">
        <v>1998</v>
      </c>
      <c r="B202" s="3">
        <v>172</v>
      </c>
      <c r="C202" s="72">
        <v>172</v>
      </c>
      <c r="D202" s="70">
        <v>768</v>
      </c>
      <c r="E202" t="s">
        <v>53</v>
      </c>
      <c r="G202" s="22"/>
      <c r="H202" s="22"/>
      <c r="I202" s="24" t="s">
        <v>42</v>
      </c>
      <c r="J202" s="22" t="str">
        <f>IF(AND(J200&lt;0,J201&gt;0),"Vous avez une décote de ",IF(J200&gt;0,"Vous avez une surcote de ","Vous avez juste le taux plein "))</f>
        <v xml:space="preserve">Vous avez juste le taux plein </v>
      </c>
      <c r="K202" s="22" t="str">
        <f>IF(AND(K200&lt;0,K201&gt;0),"Vous avez une décote de ",IF(K200&gt;0,"Vous avez une surcote de ","Vous avez juste le taux plein "))</f>
        <v xml:space="preserve">Vous avez une décote de </v>
      </c>
      <c r="L202" s="22"/>
      <c r="N202" s="12">
        <v>2006</v>
      </c>
      <c r="O202" s="13">
        <v>2068</v>
      </c>
    </row>
    <row r="203" spans="1:15">
      <c r="A203" s="1">
        <v>1999</v>
      </c>
      <c r="B203" s="3">
        <v>172</v>
      </c>
      <c r="C203" s="72">
        <v>172</v>
      </c>
      <c r="D203" s="70">
        <v>768</v>
      </c>
      <c r="E203" t="s">
        <v>53</v>
      </c>
      <c r="G203" s="22"/>
      <c r="H203" s="22"/>
      <c r="I203" s="22" t="s">
        <v>34</v>
      </c>
      <c r="J203" s="22">
        <f>IF(AND(J200&lt;0,J201&gt;0),0.0125*MIN(J201,-J200),IF(J200&gt;0,0.0125*J200,0))</f>
        <v>0</v>
      </c>
      <c r="K203" s="22">
        <f>IF(AND(K200&lt;0,K201&gt;0),0.0125*MIN(K201,-K200),IF(K200&gt;0,0.0125*K200,0))</f>
        <v>2.5000000000000001E-2</v>
      </c>
      <c r="L203" s="22"/>
      <c r="N203" s="14" t="s">
        <v>10</v>
      </c>
      <c r="O203" s="13">
        <v>2069</v>
      </c>
    </row>
    <row r="204" spans="1:15">
      <c r="A204" s="1">
        <v>2000</v>
      </c>
      <c r="B204" s="3">
        <v>172</v>
      </c>
      <c r="C204" s="72">
        <v>172</v>
      </c>
      <c r="D204" s="70">
        <v>768</v>
      </c>
      <c r="E204" t="s">
        <v>53</v>
      </c>
      <c r="G204" s="22"/>
      <c r="H204" s="22"/>
      <c r="I204" s="22" t="s">
        <v>36</v>
      </c>
      <c r="J204" s="22">
        <f>IF(J200&lt;0,-1,1)</f>
        <v>1</v>
      </c>
      <c r="K204" s="22">
        <f>IF(K200&lt;0,-1,1)</f>
        <v>-1</v>
      </c>
      <c r="L204" s="22"/>
      <c r="O204" s="13">
        <v>2070</v>
      </c>
    </row>
    <row r="205" spans="1:15">
      <c r="A205" s="1">
        <v>2001</v>
      </c>
      <c r="B205" s="3">
        <v>172</v>
      </c>
      <c r="C205" s="72">
        <v>172</v>
      </c>
      <c r="D205" s="70">
        <v>768</v>
      </c>
      <c r="E205" t="s">
        <v>53</v>
      </c>
      <c r="I205" s="22" t="s">
        <v>38</v>
      </c>
      <c r="J205">
        <f>(1+J204*J203)</f>
        <v>1</v>
      </c>
      <c r="K205">
        <f>(1+K204*K203)</f>
        <v>0.97499999999999998</v>
      </c>
      <c r="O205" s="13">
        <v>2071</v>
      </c>
    </row>
    <row r="206" spans="1:15">
      <c r="A206" s="1">
        <v>2002</v>
      </c>
      <c r="B206" s="3">
        <v>172</v>
      </c>
      <c r="C206" s="72">
        <v>172</v>
      </c>
      <c r="D206" s="70">
        <v>768</v>
      </c>
      <c r="E206" t="s">
        <v>53</v>
      </c>
      <c r="O206" s="13">
        <v>2072</v>
      </c>
    </row>
    <row r="207" spans="1:15">
      <c r="A207" s="1">
        <v>2003</v>
      </c>
      <c r="B207" s="3">
        <v>172</v>
      </c>
      <c r="C207" s="72">
        <v>172</v>
      </c>
      <c r="D207" s="70">
        <v>768</v>
      </c>
      <c r="E207" t="s">
        <v>53</v>
      </c>
      <c r="O207" s="13">
        <v>2073</v>
      </c>
    </row>
    <row r="208" spans="1:15">
      <c r="A208" s="1">
        <v>2004</v>
      </c>
      <c r="B208" s="3">
        <v>172</v>
      </c>
      <c r="C208" s="72">
        <v>172</v>
      </c>
      <c r="D208" s="70">
        <v>768</v>
      </c>
      <c r="E208" t="s">
        <v>53</v>
      </c>
      <c r="G208" t="s">
        <v>37</v>
      </c>
      <c r="J208">
        <f>J199/K199</f>
        <v>0.98830409356725146</v>
      </c>
      <c r="O208" s="13">
        <v>2074</v>
      </c>
    </row>
    <row r="209" spans="1:15">
      <c r="A209" s="1">
        <v>2005</v>
      </c>
      <c r="B209" s="3">
        <v>172</v>
      </c>
      <c r="C209" s="72">
        <v>172</v>
      </c>
      <c r="D209" s="70">
        <v>768</v>
      </c>
      <c r="E209" t="s">
        <v>53</v>
      </c>
      <c r="G209" t="s">
        <v>39</v>
      </c>
      <c r="J209">
        <f>K205/J205</f>
        <v>0.97499999999999998</v>
      </c>
      <c r="O209" s="13">
        <v>2075</v>
      </c>
    </row>
    <row r="210" spans="1:15">
      <c r="A210" s="1">
        <v>2006</v>
      </c>
      <c r="B210" s="3">
        <v>172</v>
      </c>
      <c r="C210" s="72">
        <v>172</v>
      </c>
      <c r="D210" s="70">
        <v>768</v>
      </c>
      <c r="E210" t="s">
        <v>53</v>
      </c>
      <c r="G210" t="s">
        <v>40</v>
      </c>
      <c r="J210">
        <f>J209*J208</f>
        <v>0.96359649122807012</v>
      </c>
      <c r="O210" s="13">
        <v>2076</v>
      </c>
    </row>
    <row r="211" spans="1:15">
      <c r="G211" t="s">
        <v>41</v>
      </c>
      <c r="J211" s="23">
        <f>1-J210</f>
        <v>3.6403508771929882E-2</v>
      </c>
      <c r="O211" s="14" t="s">
        <v>12</v>
      </c>
    </row>
  </sheetData>
  <dataValidations count="6">
    <dataValidation type="list" allowBlank="1" showInputMessage="1" showErrorMessage="1" sqref="I13 I9">
      <formula1>month</formula1>
    </dataValidation>
    <dataValidation type="list" allowBlank="1" showInputMessage="1" showErrorMessage="1" sqref="K13">
      <formula1>retraite</formula1>
    </dataValidation>
    <dataValidation type="whole" operator="equal" allowBlank="1" showInputMessage="1" showErrorMessage="1" sqref="G13">
      <formula1>1</formula1>
    </dataValidation>
    <dataValidation type="list" operator="equal" allowBlank="1" showErrorMessage="1" error="Choisissez un âge entier entre 62 et 67" sqref="IZ11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formula1>Départ</formula1>
    </dataValidation>
    <dataValidation type="list" allowBlank="1" showInputMessage="1" showErrorMessage="1" sqref="G9">
      <formula1>day</formula1>
    </dataValidation>
    <dataValidation type="list" allowBlank="1" showInputMessage="1" showErrorMessage="1" sqref="K9">
      <formula1>year</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simulation</vt:lpstr>
      <vt:lpstr>day</vt:lpstr>
      <vt:lpstr>month</vt:lpstr>
      <vt:lpstr>retraite</vt:lpstr>
      <vt:lpstr>year</vt:lpstr>
      <vt:lpstr>zero_un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herve.lelourec herve.lelourec</dc:creator>
  <cp:lastModifiedBy>herve.lelourec herve.lelourec</cp:lastModifiedBy>
  <dcterms:created xsi:type="dcterms:W3CDTF">2023-01-08T11:42:44Z</dcterms:created>
  <dcterms:modified xsi:type="dcterms:W3CDTF">2023-01-12T10:32:50Z</dcterms:modified>
</cp:coreProperties>
</file>